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inconsultants-my.sharepoint.com/personal/info_gainconsultants_onmicrosoft_com/Documents/Sites Owned/SPML Museum Ltd/Finance/Cost Monitoring/"/>
    </mc:Choice>
  </mc:AlternateContent>
  <xr:revisionPtr revIDLastSave="0" documentId="8_{72B929D2-E90A-4B49-AA4E-D3F906833CEA}" xr6:coauthVersionLast="47" xr6:coauthVersionMax="47" xr10:uidLastSave="{00000000-0000-0000-0000-000000000000}"/>
  <bookViews>
    <workbookView xWindow="-120" yWindow="-120" windowWidth="20730" windowHeight="11160" firstSheet="2" activeTab="4" xr2:uid="{F19C028B-9E2F-6641-8765-8643ABE82E3A}"/>
  </bookViews>
  <sheets>
    <sheet name="Projected Professional Fees" sheetId="1" r:id="rId1"/>
    <sheet name="Professional Fees Paid" sheetId="2" r:id="rId2"/>
    <sheet name="Construction Fees Paid Direct " sheetId="5" r:id="rId3"/>
    <sheet name="Contractor Invoices" sheetId="3" r:id="rId4"/>
    <sheet name="Drawdown Summary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4" l="1"/>
  <c r="M12" i="4"/>
  <c r="E30" i="5"/>
  <c r="D31" i="5"/>
  <c r="D102" i="2"/>
  <c r="M16" i="4"/>
  <c r="F99" i="2" l="1"/>
  <c r="F97" i="2"/>
  <c r="F88" i="2"/>
  <c r="F85" i="2"/>
  <c r="F73" i="2"/>
  <c r="F33" i="2"/>
  <c r="B13" i="3" l="1"/>
  <c r="B5" i="3"/>
  <c r="B3" i="3"/>
  <c r="M7" i="4"/>
  <c r="B23" i="3" l="1"/>
  <c r="J14" i="4"/>
  <c r="E24" i="5"/>
  <c r="K12" i="4" s="1"/>
  <c r="I14" i="4"/>
  <c r="E9" i="5"/>
  <c r="E94" i="2"/>
  <c r="F94" i="2" s="1"/>
  <c r="H14" i="4"/>
  <c r="K14" i="4" l="1"/>
  <c r="G14" i="4"/>
  <c r="I79" i="2" l="1"/>
  <c r="B14" i="4" l="1"/>
  <c r="E14" i="4"/>
  <c r="D14" i="4"/>
  <c r="C14" i="4"/>
  <c r="E39" i="2"/>
  <c r="F39" i="2" s="1"/>
  <c r="E46" i="2" l="1"/>
  <c r="F14" i="4" l="1"/>
  <c r="M14" i="4" s="1"/>
  <c r="F46" i="2"/>
  <c r="I38" i="2"/>
  <c r="B35" i="1" l="1"/>
  <c r="B18" i="1"/>
  <c r="C14" i="1"/>
  <c r="B14" i="1" s="1"/>
  <c r="C10" i="1"/>
  <c r="B10" i="1" s="1"/>
  <c r="B4" i="1"/>
  <c r="H2" i="1" s="1"/>
  <c r="C17" i="1" l="1"/>
  <c r="B17" i="1" s="1"/>
  <c r="B39" i="1" s="1"/>
</calcChain>
</file>

<file path=xl/sharedStrings.xml><?xml version="1.0" encoding="utf-8"?>
<sst xmlns="http://schemas.openxmlformats.org/spreadsheetml/2006/main" count="296" uniqueCount="188">
  <si>
    <t>structural calcs/report</t>
  </si>
  <si>
    <t>architect</t>
  </si>
  <si>
    <t>planning app</t>
  </si>
  <si>
    <t>planning consultant</t>
  </si>
  <si>
    <t>legals (exchange)</t>
  </si>
  <si>
    <t>legals JV</t>
  </si>
  <si>
    <t>tree survey</t>
  </si>
  <si>
    <t>VAT</t>
  </si>
  <si>
    <t>project manager</t>
  </si>
  <si>
    <t>asbestos survey</t>
  </si>
  <si>
    <t>building control</t>
  </si>
  <si>
    <t>M&amp;E calcs</t>
  </si>
  <si>
    <t>SAP calcs/EPC</t>
  </si>
  <si>
    <t>Ventilation study</t>
  </si>
  <si>
    <t>Water calcs</t>
  </si>
  <si>
    <t>warranties</t>
  </si>
  <si>
    <t>QS internal</t>
  </si>
  <si>
    <t>QS Lender</t>
  </si>
  <si>
    <t>Agents fees</t>
  </si>
  <si>
    <t>Valuation</t>
  </si>
  <si>
    <t>broker fees</t>
  </si>
  <si>
    <t>arrangement fees</t>
  </si>
  <si>
    <t>legal indemnity (lender)</t>
  </si>
  <si>
    <t>drainage survey</t>
  </si>
  <si>
    <t>noise consultant</t>
  </si>
  <si>
    <t>marketing</t>
  </si>
  <si>
    <t>design &amp; build contract</t>
  </si>
  <si>
    <t>insurance</t>
  </si>
  <si>
    <t>CIL</t>
  </si>
  <si>
    <t>S106</t>
  </si>
  <si>
    <t>Agents fees (Exit)</t>
  </si>
  <si>
    <t>Lenders fee (Exit)</t>
  </si>
  <si>
    <t>Solicitors (Exit)</t>
  </si>
  <si>
    <t>Show flat</t>
  </si>
  <si>
    <t>Furniture for letting</t>
  </si>
  <si>
    <t>Item</t>
  </si>
  <si>
    <t>Units</t>
  </si>
  <si>
    <t>Unit cost</t>
  </si>
  <si>
    <t>Professional Fees</t>
  </si>
  <si>
    <t>Architect's fees</t>
  </si>
  <si>
    <t>Rochaus</t>
  </si>
  <si>
    <t>Ipswich BC</t>
  </si>
  <si>
    <t>Planning application fees</t>
  </si>
  <si>
    <t>Attwells Solicitors</t>
  </si>
  <si>
    <t>Legal fees for exchange (aborted)</t>
  </si>
  <si>
    <t>Doorsteps</t>
  </si>
  <si>
    <t>Sales advertising</t>
  </si>
  <si>
    <t>****</t>
  </si>
  <si>
    <t>Building control fees</t>
  </si>
  <si>
    <t>Robin Bryer</t>
  </si>
  <si>
    <t>Planning consultant for application</t>
  </si>
  <si>
    <t>Site visit</t>
  </si>
  <si>
    <t>Initial planning advice</t>
  </si>
  <si>
    <t>Thomspon Reuters</t>
  </si>
  <si>
    <t>JCT D&amp;B contract</t>
  </si>
  <si>
    <t>HJ Structural Engineers</t>
  </si>
  <si>
    <t>Structural survey</t>
  </si>
  <si>
    <t>Aas</t>
  </si>
  <si>
    <t>Asbestos survey</t>
  </si>
  <si>
    <t>Additional architecture fees required for BC</t>
  </si>
  <si>
    <t>Additional architecture fees for design changes</t>
  </si>
  <si>
    <t>Month paid</t>
  </si>
  <si>
    <t>Recipient</t>
  </si>
  <si>
    <t>Item description</t>
  </si>
  <si>
    <t>Amount paid</t>
  </si>
  <si>
    <t>Section 106 payment</t>
  </si>
  <si>
    <t>Gain Consultants Ltd</t>
  </si>
  <si>
    <t>Total</t>
  </si>
  <si>
    <t>Sovereign Builders Invoices</t>
  </si>
  <si>
    <t>Up front costs (held back from initial payments)</t>
  </si>
  <si>
    <t>Month 1 - Nov</t>
  </si>
  <si>
    <t>Month 2 - Dec</t>
  </si>
  <si>
    <t>paid (2 parts) - 16th &amp; 18th Dec</t>
  </si>
  <si>
    <t>Project management fees (Nov)</t>
  </si>
  <si>
    <t>Project management fees (Dec)</t>
  </si>
  <si>
    <t>Project management fees (Jan)</t>
  </si>
  <si>
    <t>Ipswich Borough Council</t>
  </si>
  <si>
    <t>Building Control fees</t>
  </si>
  <si>
    <t>Hewitsons LLP</t>
  </si>
  <si>
    <t>Legal fees for JV</t>
  </si>
  <si>
    <t>*Dusk</t>
  </si>
  <si>
    <t>Sales re-advertising fees</t>
  </si>
  <si>
    <t>*William Wood Design</t>
  </si>
  <si>
    <t>*Show flat allowance = £5,000</t>
  </si>
  <si>
    <t xml:space="preserve">total as at 1st Feb - </t>
  </si>
  <si>
    <t>Month 3 - Jan</t>
  </si>
  <si>
    <t>paid (2 parts) - 14th &amp; 19th Jan</t>
  </si>
  <si>
    <t>Drawdown Summary</t>
  </si>
  <si>
    <t>Museum Street</t>
  </si>
  <si>
    <t>Contractors Invoice</t>
  </si>
  <si>
    <t>Professional fees and Management chrges (Gain)</t>
  </si>
  <si>
    <t>paid (2 parts) - 1st &amp; 10th Feb</t>
  </si>
  <si>
    <t>Project management fees (Feb)</t>
  </si>
  <si>
    <t>eBay</t>
  </si>
  <si>
    <t>Show flat items</t>
  </si>
  <si>
    <t>show flat items</t>
  </si>
  <si>
    <t>Promax Ltd</t>
  </si>
  <si>
    <t>Dongguanlew</t>
  </si>
  <si>
    <t>Liushujuan</t>
  </si>
  <si>
    <t>Mokeyundima</t>
  </si>
  <si>
    <t>Sarah Veraso</t>
  </si>
  <si>
    <t>ZZP</t>
  </si>
  <si>
    <t>Wayfair</t>
  </si>
  <si>
    <t>TK Maxx</t>
  </si>
  <si>
    <t>2umno7</t>
  </si>
  <si>
    <t>Wordery</t>
  </si>
  <si>
    <t>UK Retrading</t>
  </si>
  <si>
    <t>Jingtingdia</t>
  </si>
  <si>
    <t>Klarna Desenio</t>
  </si>
  <si>
    <t xml:space="preserve">total as at 1st Mar - </t>
  </si>
  <si>
    <t>Costs removed from DA as pre-contract costs</t>
  </si>
  <si>
    <t>39 Essex Chambers</t>
  </si>
  <si>
    <t>Counsel's advice on the Right of Way issue</t>
  </si>
  <si>
    <t>Project management fees</t>
  </si>
  <si>
    <t>Refund to Ricky Sharpe</t>
  </si>
  <si>
    <t>refund to Ricky Sharpe</t>
  </si>
  <si>
    <t>Georgina Sharpe</t>
  </si>
  <si>
    <t xml:space="preserve">Interior Styling </t>
  </si>
  <si>
    <t xml:space="preserve">total as at 1st Apr (final cost) - </t>
  </si>
  <si>
    <t>Month 4 - Feb</t>
  </si>
  <si>
    <t>paid (2 parts) - 1st &amp; 12th Mar</t>
  </si>
  <si>
    <t>Month 5 - Mar</t>
  </si>
  <si>
    <t>paid (3 parts) - 26th Mar, 12 &amp; 13th Apr</t>
  </si>
  <si>
    <t>Iron Glaze</t>
  </si>
  <si>
    <t>Sedgwick International</t>
  </si>
  <si>
    <t>lender's cost monitor</t>
  </si>
  <si>
    <t>Gain Consultants</t>
  </si>
  <si>
    <t>project management fees</t>
  </si>
  <si>
    <t>Construction Fees Paid Direct from SPML Museum Ltd</t>
  </si>
  <si>
    <t>Secondary glazing deposit</t>
  </si>
  <si>
    <t>Construction fees paid direct by SPML Museum Ltd</t>
  </si>
  <si>
    <t>Month 6 - April</t>
  </si>
  <si>
    <t>Granite supply Ltd</t>
  </si>
  <si>
    <t>Granite work tops</t>
  </si>
  <si>
    <t>paid (2 parts) - 6th May. 27th May</t>
  </si>
  <si>
    <t>Soho Commerical Ltd</t>
  </si>
  <si>
    <t>Bins</t>
  </si>
  <si>
    <t>Colliers</t>
  </si>
  <si>
    <t>Month 7 - May</t>
  </si>
  <si>
    <t xml:space="preserve">Month 8 - June </t>
  </si>
  <si>
    <t xml:space="preserve">Structual survey </t>
  </si>
  <si>
    <t xml:space="preserve">HJ structual engineer </t>
  </si>
  <si>
    <t>paid (2 parts) - 11th June and 24th June</t>
  </si>
  <si>
    <t xml:space="preserve">Total </t>
  </si>
  <si>
    <t>Net amount of claim</t>
  </si>
  <si>
    <t>paid (2 parts) - 8th July and 23rd July</t>
  </si>
  <si>
    <t>Drawndown notice figure</t>
  </si>
  <si>
    <t>Month 9 - July</t>
  </si>
  <si>
    <t>Roofing superstore</t>
  </si>
  <si>
    <t>Roofing supplies - vents etc</t>
  </si>
  <si>
    <t>12th July 2021</t>
  </si>
  <si>
    <t>Discount Flooring</t>
  </si>
  <si>
    <t>Flooring for Flats</t>
  </si>
  <si>
    <t>13th July 2021</t>
  </si>
  <si>
    <t xml:space="preserve">Halfords </t>
  </si>
  <si>
    <t>Bike Racks</t>
  </si>
  <si>
    <t>GardenChic</t>
  </si>
  <si>
    <t>14th July 2021</t>
  </si>
  <si>
    <t>Ebay</t>
  </si>
  <si>
    <t>Shower Trays</t>
  </si>
  <si>
    <t>Toilets</t>
  </si>
  <si>
    <t>15th July 2021</t>
  </si>
  <si>
    <t>Bathroom Cabinet</t>
  </si>
  <si>
    <t>Ovens</t>
  </si>
  <si>
    <t>flooring for Flats</t>
  </si>
  <si>
    <t>CPC</t>
  </si>
  <si>
    <t>Items for Museum St</t>
  </si>
  <si>
    <t xml:space="preserve">16th july 2021 </t>
  </si>
  <si>
    <t>Glo Tech</t>
  </si>
  <si>
    <t>fridge freezers</t>
  </si>
  <si>
    <t>19th July 2021</t>
  </si>
  <si>
    <t>Premier Farnell</t>
  </si>
  <si>
    <t>lights</t>
  </si>
  <si>
    <t xml:space="preserve">Inta Audio </t>
  </si>
  <si>
    <t>ceiling speakers</t>
  </si>
  <si>
    <t>18.8.21</t>
  </si>
  <si>
    <t>18.8.22</t>
  </si>
  <si>
    <t xml:space="preserve">Ebay </t>
  </si>
  <si>
    <t>23.8.21</t>
  </si>
  <si>
    <t xml:space="preserve">ebay </t>
  </si>
  <si>
    <t xml:space="preserve">underlay </t>
  </si>
  <si>
    <t>24.8.21</t>
  </si>
  <si>
    <t xml:space="preserve">Kitchen taps </t>
  </si>
  <si>
    <t xml:space="preserve">Gain Consultants </t>
  </si>
  <si>
    <t xml:space="preserve">paid (1 part) - 13th August </t>
  </si>
  <si>
    <t xml:space="preserve">Month 10 - August </t>
  </si>
  <si>
    <t>26.8.21</t>
  </si>
  <si>
    <t>hobs 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</si>
</sst>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_);[Red]\(&quot;£&quot;#,##0\)"/>
    <numFmt numFmtId="165" formatCode="&quot;£&quot;#,##0"/>
    <numFmt numFmtId="166" formatCode="&quot;£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2" borderId="0" xfId="0" applyNumberFormat="1" applyFont="1" applyFill="1"/>
    <xf numFmtId="0" fontId="0" fillId="0" borderId="0" xfId="0" applyFill="1"/>
    <xf numFmtId="164" fontId="3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166" fontId="0" fillId="0" borderId="0" xfId="0" applyNumberFormat="1" applyFill="1"/>
    <xf numFmtId="0" fontId="5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9" fontId="4" fillId="0" borderId="0" xfId="0" applyNumberFormat="1" applyFont="1" applyFill="1"/>
    <xf numFmtId="165" fontId="3" fillId="0" borderId="0" xfId="0" applyNumberFormat="1" applyFont="1" applyFill="1"/>
    <xf numFmtId="166" fontId="4" fillId="0" borderId="0" xfId="0" applyNumberFormat="1" applyFont="1" applyFill="1"/>
    <xf numFmtId="0" fontId="1" fillId="0" borderId="0" xfId="0" applyFont="1"/>
    <xf numFmtId="17" fontId="0" fillId="0" borderId="0" xfId="0" applyNumberFormat="1"/>
    <xf numFmtId="166" fontId="0" fillId="0" borderId="0" xfId="0" applyNumberFormat="1"/>
    <xf numFmtId="17" fontId="0" fillId="3" borderId="0" xfId="0" applyNumberFormat="1" applyFill="1"/>
    <xf numFmtId="0" fontId="0" fillId="3" borderId="0" xfId="0" applyFill="1"/>
    <xf numFmtId="166" fontId="0" fillId="3" borderId="0" xfId="0" applyNumberFormat="1" applyFill="1"/>
    <xf numFmtId="166" fontId="1" fillId="0" borderId="0" xfId="0" applyNumberFormat="1" applyFont="1"/>
    <xf numFmtId="0" fontId="4" fillId="4" borderId="0" xfId="0" applyFont="1" applyFill="1"/>
    <xf numFmtId="164" fontId="3" fillId="4" borderId="0" xfId="0" applyNumberFormat="1" applyFont="1" applyFill="1"/>
    <xf numFmtId="165" fontId="4" fillId="4" borderId="0" xfId="0" applyNumberFormat="1" applyFont="1" applyFill="1"/>
    <xf numFmtId="0" fontId="3" fillId="4" borderId="0" xfId="0" applyFont="1" applyFill="1"/>
    <xf numFmtId="165" fontId="3" fillId="4" borderId="0" xfId="0" applyNumberFormat="1" applyFont="1" applyFill="1"/>
    <xf numFmtId="164" fontId="4" fillId="4" borderId="0" xfId="0" applyNumberFormat="1" applyFont="1" applyFill="1"/>
    <xf numFmtId="17" fontId="0" fillId="0" borderId="0" xfId="0" applyNumberFormat="1" applyFill="1"/>
    <xf numFmtId="0" fontId="0" fillId="0" borderId="0" xfId="0" applyAlignment="1">
      <alignment vertical="top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7" fontId="0" fillId="5" borderId="0" xfId="0" applyNumberFormat="1" applyFill="1"/>
    <xf numFmtId="0" fontId="0" fillId="5" borderId="0" xfId="0" applyFill="1"/>
    <xf numFmtId="166" fontId="0" fillId="5" borderId="0" xfId="0" applyNumberFormat="1" applyFill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8" fontId="0" fillId="0" borderId="0" xfId="0" applyNumberFormat="1" applyFill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6" fontId="6" fillId="0" borderId="0" xfId="0" applyNumberFormat="1" applyFont="1" applyFill="1"/>
    <xf numFmtId="0" fontId="6" fillId="0" borderId="0" xfId="0" applyFont="1" applyFill="1"/>
    <xf numFmtId="166" fontId="6" fillId="0" borderId="0" xfId="0" applyNumberFormat="1" applyFont="1"/>
    <xf numFmtId="166" fontId="6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pw/85nr1hbx07x6wbkklzvy76g80000gn/T/com.microsoft.Outlook/Outlook%20Temp/09-07-20%20Museum%20St%20Gain%20Pricing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f'nals, Pre-legalchecks "/>
      <sheetName val="Rental Value, Sizes, Funding"/>
      <sheetName val="Quantities Adnormals"/>
      <sheetName val="Rep Items"/>
      <sheetName val="ID Template budget Spec"/>
      <sheetName val="Broad pricer"/>
      <sheetName val="Complete Schedule"/>
      <sheetName val="FAQ's"/>
      <sheetName val="Sheet1"/>
    </sheetNames>
    <sheetDataSet>
      <sheetData sheetId="0">
        <row r="8">
          <cell r="D8">
            <v>9</v>
          </cell>
        </row>
        <row r="9">
          <cell r="B9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8DB1-61E3-F748-BCB6-F5558181FB3D}">
  <dimension ref="A1:I39"/>
  <sheetViews>
    <sheetView topLeftCell="A13" workbookViewId="0">
      <selection activeCell="F28" sqref="F28"/>
    </sheetView>
  </sheetViews>
  <sheetFormatPr defaultColWidth="11" defaultRowHeight="15.75" x14ac:dyDescent="0.25"/>
  <cols>
    <col min="1" max="1" width="23.375" customWidth="1"/>
    <col min="2" max="2" width="15.5" customWidth="1"/>
  </cols>
  <sheetData>
    <row r="1" spans="1:9" x14ac:dyDescent="0.25">
      <c r="A1" s="8" t="s">
        <v>35</v>
      </c>
      <c r="B1" s="8"/>
      <c r="C1" s="8" t="s">
        <v>36</v>
      </c>
      <c r="D1" s="8"/>
      <c r="E1" s="8" t="s">
        <v>37</v>
      </c>
      <c r="F1" s="5"/>
    </row>
    <row r="2" spans="1:9" x14ac:dyDescent="0.25">
      <c r="A2" s="21" t="s">
        <v>0</v>
      </c>
      <c r="B2" s="22">
        <v>1000</v>
      </c>
      <c r="C2" s="5"/>
      <c r="D2" s="5"/>
      <c r="E2" s="5"/>
      <c r="F2" s="13"/>
      <c r="H2" s="2">
        <f>B2+B3+B4+B5+B6+B11+B12+B15+B21+B28+B32</f>
        <v>21647.01</v>
      </c>
      <c r="I2" s="1" t="s">
        <v>69</v>
      </c>
    </row>
    <row r="3" spans="1:9" x14ac:dyDescent="0.25">
      <c r="A3" s="21" t="s">
        <v>1</v>
      </c>
      <c r="B3" s="22">
        <v>6000</v>
      </c>
      <c r="C3" s="5"/>
      <c r="D3" s="5"/>
      <c r="E3" s="5"/>
      <c r="F3" s="13"/>
    </row>
    <row r="4" spans="1:9" x14ac:dyDescent="0.25">
      <c r="A4" s="21" t="s">
        <v>2</v>
      </c>
      <c r="B4" s="23">
        <f>C4*E4</f>
        <v>4050</v>
      </c>
      <c r="C4" s="5">
        <v>9</v>
      </c>
      <c r="D4" s="10"/>
      <c r="E4" s="10">
        <v>450</v>
      </c>
      <c r="F4" s="13"/>
    </row>
    <row r="5" spans="1:9" x14ac:dyDescent="0.25">
      <c r="A5" s="24" t="s">
        <v>3</v>
      </c>
      <c r="B5" s="25">
        <v>2000</v>
      </c>
      <c r="C5" s="5"/>
      <c r="D5" s="10"/>
      <c r="E5" s="10"/>
      <c r="F5" s="13"/>
    </row>
    <row r="6" spans="1:9" x14ac:dyDescent="0.25">
      <c r="A6" s="24" t="s">
        <v>4</v>
      </c>
      <c r="B6" s="22">
        <v>2300</v>
      </c>
      <c r="C6" s="5"/>
      <c r="D6" s="5"/>
      <c r="E6" s="9"/>
      <c r="F6" s="13"/>
    </row>
    <row r="7" spans="1:9" s="3" customFormat="1" x14ac:dyDescent="0.25">
      <c r="A7" s="6" t="s">
        <v>5</v>
      </c>
      <c r="B7" s="4">
        <v>2500</v>
      </c>
      <c r="C7" s="5"/>
      <c r="D7" s="5"/>
      <c r="E7" s="9"/>
      <c r="F7" s="13"/>
    </row>
    <row r="8" spans="1:9" x14ac:dyDescent="0.25">
      <c r="A8" s="5" t="s">
        <v>6</v>
      </c>
      <c r="B8" s="4">
        <v>0</v>
      </c>
      <c r="C8" s="5"/>
      <c r="D8" s="5"/>
      <c r="E8" s="5"/>
      <c r="F8" s="13"/>
    </row>
    <row r="9" spans="1:9" x14ac:dyDescent="0.25">
      <c r="A9" s="5" t="s">
        <v>7</v>
      </c>
      <c r="B9" s="10">
        <v>0</v>
      </c>
      <c r="C9" s="5"/>
      <c r="D9" s="5"/>
      <c r="E9" s="5"/>
      <c r="F9" s="13"/>
    </row>
    <row r="10" spans="1:9" x14ac:dyDescent="0.25">
      <c r="A10" s="5" t="s">
        <v>8</v>
      </c>
      <c r="B10" s="10">
        <f>C10*E10</f>
        <v>30000</v>
      </c>
      <c r="C10" s="5">
        <f>[1]Overview!B9</f>
        <v>6</v>
      </c>
      <c r="D10" s="5"/>
      <c r="E10" s="10">
        <v>5000</v>
      </c>
      <c r="F10" s="13"/>
    </row>
    <row r="11" spans="1:9" x14ac:dyDescent="0.25">
      <c r="A11" s="21" t="s">
        <v>9</v>
      </c>
      <c r="B11" s="25">
        <v>600</v>
      </c>
      <c r="C11" s="5"/>
      <c r="D11" s="5"/>
      <c r="E11" s="5"/>
      <c r="F11" s="13"/>
    </row>
    <row r="12" spans="1:9" x14ac:dyDescent="0.25">
      <c r="A12" s="21" t="s">
        <v>10</v>
      </c>
      <c r="B12" s="23">
        <v>1500</v>
      </c>
      <c r="C12" s="5"/>
      <c r="D12" s="5"/>
      <c r="E12" s="5"/>
      <c r="F12" s="13"/>
    </row>
    <row r="13" spans="1:9" x14ac:dyDescent="0.25">
      <c r="A13" s="5" t="s">
        <v>11</v>
      </c>
      <c r="B13" s="10"/>
      <c r="C13" s="5"/>
      <c r="D13" s="5"/>
      <c r="E13" s="5"/>
      <c r="F13" s="13"/>
    </row>
    <row r="14" spans="1:9" x14ac:dyDescent="0.25">
      <c r="A14" s="5" t="s">
        <v>12</v>
      </c>
      <c r="B14" s="10">
        <f>E14*C14</f>
        <v>360</v>
      </c>
      <c r="C14" s="5">
        <f>[1]Overview!D8</f>
        <v>9</v>
      </c>
      <c r="D14" s="5"/>
      <c r="E14" s="10">
        <v>40</v>
      </c>
      <c r="F14" s="13"/>
    </row>
    <row r="15" spans="1:9" x14ac:dyDescent="0.25">
      <c r="A15" s="21" t="s">
        <v>13</v>
      </c>
      <c r="B15" s="26">
        <v>500</v>
      </c>
      <c r="C15" s="5"/>
      <c r="D15" s="5"/>
      <c r="E15" s="10">
        <v>500</v>
      </c>
      <c r="F15" s="13"/>
    </row>
    <row r="16" spans="1:9" x14ac:dyDescent="0.25">
      <c r="A16" s="5" t="s">
        <v>14</v>
      </c>
      <c r="B16" s="5"/>
      <c r="C16" s="5"/>
      <c r="D16" s="5"/>
      <c r="E16" s="5"/>
      <c r="F16" s="13"/>
    </row>
    <row r="17" spans="1:6" x14ac:dyDescent="0.25">
      <c r="A17" s="5" t="s">
        <v>15</v>
      </c>
      <c r="B17" s="10">
        <f>E17*C17</f>
        <v>7200</v>
      </c>
      <c r="C17" s="5">
        <f>C14</f>
        <v>9</v>
      </c>
      <c r="D17" s="5"/>
      <c r="E17" s="10">
        <v>800</v>
      </c>
      <c r="F17" s="13"/>
    </row>
    <row r="18" spans="1:6" x14ac:dyDescent="0.25">
      <c r="A18" s="5" t="s">
        <v>16</v>
      </c>
      <c r="B18" s="10">
        <f>C18*E18</f>
        <v>0</v>
      </c>
      <c r="C18" s="5">
        <v>2</v>
      </c>
      <c r="D18" s="5"/>
      <c r="E18" s="10">
        <v>0</v>
      </c>
      <c r="F18" s="13"/>
    </row>
    <row r="19" spans="1:6" x14ac:dyDescent="0.25">
      <c r="A19" s="5" t="s">
        <v>17</v>
      </c>
      <c r="B19" s="10">
        <v>2000</v>
      </c>
      <c r="C19" s="6">
        <v>3</v>
      </c>
      <c r="D19" s="5"/>
      <c r="E19" s="10"/>
      <c r="F19" s="13"/>
    </row>
    <row r="20" spans="1:6" x14ac:dyDescent="0.25">
      <c r="A20" s="5" t="s">
        <v>18</v>
      </c>
      <c r="B20" s="13">
        <v>0</v>
      </c>
      <c r="C20" s="5"/>
      <c r="D20" s="5"/>
      <c r="E20" s="5"/>
      <c r="F20" s="13"/>
    </row>
    <row r="21" spans="1:6" x14ac:dyDescent="0.25">
      <c r="A21" s="21" t="s">
        <v>19</v>
      </c>
      <c r="B21" s="26">
        <v>2400</v>
      </c>
      <c r="C21" s="5"/>
      <c r="D21" s="5"/>
      <c r="E21" s="5"/>
      <c r="F21" s="13"/>
    </row>
    <row r="22" spans="1:6" x14ac:dyDescent="0.25">
      <c r="A22" s="5" t="s">
        <v>20</v>
      </c>
      <c r="B22" s="10">
        <v>0</v>
      </c>
      <c r="C22" s="5"/>
      <c r="D22" s="5"/>
      <c r="E22" s="5"/>
      <c r="F22" s="13"/>
    </row>
    <row r="23" spans="1:6" x14ac:dyDescent="0.25">
      <c r="A23" s="5" t="s">
        <v>21</v>
      </c>
      <c r="B23" s="10">
        <v>0</v>
      </c>
      <c r="C23" s="5"/>
      <c r="D23" s="5"/>
      <c r="E23" s="5"/>
      <c r="F23" s="13"/>
    </row>
    <row r="24" spans="1:6" x14ac:dyDescent="0.25">
      <c r="A24" s="5" t="s">
        <v>22</v>
      </c>
      <c r="B24" s="10">
        <v>0</v>
      </c>
      <c r="C24" s="5"/>
      <c r="D24" s="5"/>
      <c r="E24" s="5"/>
      <c r="F24" s="13"/>
    </row>
    <row r="25" spans="1:6" x14ac:dyDescent="0.25">
      <c r="A25" s="5" t="s">
        <v>23</v>
      </c>
      <c r="B25" s="10"/>
      <c r="C25" s="5"/>
      <c r="D25" s="5"/>
      <c r="E25" s="5"/>
      <c r="F25" s="13"/>
    </row>
    <row r="26" spans="1:6" x14ac:dyDescent="0.25">
      <c r="A26" s="6" t="s">
        <v>24</v>
      </c>
      <c r="B26" s="10">
        <v>1500</v>
      </c>
      <c r="C26" s="5"/>
      <c r="D26" s="5"/>
      <c r="E26" s="5"/>
      <c r="F26" s="13"/>
    </row>
    <row r="27" spans="1:6" s="3" customFormat="1" x14ac:dyDescent="0.25">
      <c r="A27" s="6" t="s">
        <v>25</v>
      </c>
      <c r="B27" s="10">
        <v>200</v>
      </c>
      <c r="C27" s="5"/>
      <c r="D27" s="5"/>
      <c r="E27" s="5"/>
      <c r="F27" s="13"/>
    </row>
    <row r="28" spans="1:6" x14ac:dyDescent="0.25">
      <c r="A28" s="24" t="s">
        <v>26</v>
      </c>
      <c r="B28" s="26">
        <v>200</v>
      </c>
      <c r="C28" s="5"/>
      <c r="D28" s="5"/>
      <c r="E28" s="5"/>
      <c r="F28" s="13"/>
    </row>
    <row r="29" spans="1:6" x14ac:dyDescent="0.25">
      <c r="A29" s="6"/>
      <c r="B29" s="10"/>
      <c r="C29" s="5"/>
      <c r="D29" s="5"/>
      <c r="E29" s="10"/>
      <c r="F29" s="13"/>
    </row>
    <row r="30" spans="1:6" x14ac:dyDescent="0.25">
      <c r="A30" s="6" t="s">
        <v>27</v>
      </c>
      <c r="B30" s="12"/>
      <c r="C30" s="5"/>
      <c r="D30" s="5"/>
      <c r="E30" s="5"/>
      <c r="F30" s="5"/>
    </row>
    <row r="31" spans="1:6" x14ac:dyDescent="0.25">
      <c r="A31" s="5" t="s">
        <v>28</v>
      </c>
      <c r="B31" s="12">
        <v>0</v>
      </c>
      <c r="C31" s="5"/>
      <c r="D31" s="5"/>
      <c r="E31" s="5"/>
      <c r="F31" s="5"/>
    </row>
    <row r="32" spans="1:6" x14ac:dyDescent="0.25">
      <c r="A32" s="21" t="s">
        <v>29</v>
      </c>
      <c r="B32" s="25">
        <v>1097.01</v>
      </c>
      <c r="C32" s="5"/>
      <c r="D32" s="5"/>
      <c r="E32" s="5"/>
      <c r="F32" s="5"/>
    </row>
    <row r="33" spans="1:6" x14ac:dyDescent="0.25">
      <c r="A33" s="5" t="s">
        <v>30</v>
      </c>
      <c r="B33" s="6">
        <v>15000</v>
      </c>
      <c r="C33" s="5"/>
      <c r="D33" s="5"/>
      <c r="E33" s="11">
        <v>0.01</v>
      </c>
      <c r="F33" s="5"/>
    </row>
    <row r="34" spans="1:6" x14ac:dyDescent="0.25">
      <c r="A34" s="5" t="s">
        <v>31</v>
      </c>
      <c r="B34" s="6">
        <v>0</v>
      </c>
      <c r="C34" s="5"/>
      <c r="D34" s="5"/>
      <c r="E34" s="5"/>
      <c r="F34" s="5"/>
    </row>
    <row r="35" spans="1:6" x14ac:dyDescent="0.25">
      <c r="A35" s="5" t="s">
        <v>32</v>
      </c>
      <c r="B35" s="10">
        <f>[1]Overview!D8*E35</f>
        <v>5400</v>
      </c>
      <c r="C35" s="5"/>
      <c r="D35" s="5"/>
      <c r="E35" s="9">
        <v>600</v>
      </c>
      <c r="F35" s="5"/>
    </row>
    <row r="36" spans="1:6" x14ac:dyDescent="0.25">
      <c r="A36" s="5" t="s">
        <v>33</v>
      </c>
      <c r="B36" s="5">
        <v>5000</v>
      </c>
      <c r="C36" s="5"/>
      <c r="D36" s="5"/>
      <c r="E36" s="5"/>
      <c r="F36" s="5"/>
    </row>
    <row r="37" spans="1:6" x14ac:dyDescent="0.25">
      <c r="A37" s="5" t="s">
        <v>34</v>
      </c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10">
        <f>SUM(B2:B38)</f>
        <v>90807.010000000009</v>
      </c>
      <c r="C39" s="5"/>
      <c r="D39" s="5"/>
      <c r="E39" s="5"/>
      <c r="F3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B725-8844-514E-AD84-53FC2A27F385}">
  <dimension ref="A1:BK111"/>
  <sheetViews>
    <sheetView topLeftCell="A89" workbookViewId="0">
      <selection activeCell="F101" sqref="F101"/>
    </sheetView>
  </sheetViews>
  <sheetFormatPr defaultColWidth="11" defaultRowHeight="15.75" x14ac:dyDescent="0.25"/>
  <cols>
    <col min="1" max="1" width="13.375" customWidth="1"/>
    <col min="2" max="2" width="22.125" customWidth="1"/>
    <col min="3" max="3" width="39.375" customWidth="1"/>
    <col min="4" max="4" width="13" customWidth="1"/>
    <col min="8" max="8" width="15.5" customWidth="1"/>
  </cols>
  <sheetData>
    <row r="1" spans="1:5" x14ac:dyDescent="0.25">
      <c r="A1" s="14" t="s">
        <v>38</v>
      </c>
    </row>
    <row r="2" spans="1:5" x14ac:dyDescent="0.25">
      <c r="A2" s="14"/>
    </row>
    <row r="3" spans="1:5" x14ac:dyDescent="0.25">
      <c r="A3" s="14" t="s">
        <v>61</v>
      </c>
      <c r="B3" s="14" t="s">
        <v>62</v>
      </c>
      <c r="C3" s="14" t="s">
        <v>63</v>
      </c>
      <c r="D3" s="14" t="s">
        <v>64</v>
      </c>
    </row>
    <row r="4" spans="1:5" x14ac:dyDescent="0.25">
      <c r="A4" s="15">
        <v>43770</v>
      </c>
      <c r="B4" t="s">
        <v>40</v>
      </c>
      <c r="C4" t="s">
        <v>39</v>
      </c>
      <c r="D4" s="7">
        <v>1152</v>
      </c>
      <c r="E4" s="46"/>
    </row>
    <row r="5" spans="1:5" x14ac:dyDescent="0.25">
      <c r="A5" s="17"/>
      <c r="B5" s="18"/>
      <c r="C5" s="18"/>
      <c r="D5" s="19"/>
      <c r="E5" s="3"/>
    </row>
    <row r="6" spans="1:5" x14ac:dyDescent="0.25">
      <c r="A6" s="15">
        <v>43800</v>
      </c>
      <c r="B6" t="s">
        <v>40</v>
      </c>
      <c r="C6" t="s">
        <v>39</v>
      </c>
      <c r="D6" s="7">
        <v>4656</v>
      </c>
      <c r="E6" s="3"/>
    </row>
    <row r="7" spans="1:5" x14ac:dyDescent="0.25">
      <c r="A7" s="15"/>
      <c r="B7" t="s">
        <v>41</v>
      </c>
      <c r="C7" t="s">
        <v>42</v>
      </c>
      <c r="D7" s="7">
        <v>4158</v>
      </c>
      <c r="E7" s="3"/>
    </row>
    <row r="8" spans="1:5" x14ac:dyDescent="0.25">
      <c r="A8" s="15"/>
      <c r="B8" t="s">
        <v>43</v>
      </c>
      <c r="C8" t="s">
        <v>44</v>
      </c>
      <c r="D8" s="7">
        <v>2398.8000000000002</v>
      </c>
      <c r="E8" s="46"/>
    </row>
    <row r="9" spans="1:5" x14ac:dyDescent="0.25">
      <c r="A9" s="17"/>
      <c r="B9" s="18"/>
      <c r="C9" s="18"/>
      <c r="D9" s="19"/>
      <c r="E9" s="3"/>
    </row>
    <row r="10" spans="1:5" x14ac:dyDescent="0.25">
      <c r="A10" s="15">
        <v>43831</v>
      </c>
      <c r="B10" t="s">
        <v>47</v>
      </c>
      <c r="C10" t="s">
        <v>47</v>
      </c>
      <c r="D10" s="16">
        <v>0</v>
      </c>
      <c r="E10" s="46"/>
    </row>
    <row r="11" spans="1:5" x14ac:dyDescent="0.25">
      <c r="A11" s="17"/>
      <c r="B11" s="18"/>
      <c r="C11" s="18"/>
      <c r="D11" s="19"/>
      <c r="E11" s="47"/>
    </row>
    <row r="12" spans="1:5" x14ac:dyDescent="0.25">
      <c r="A12" s="15">
        <v>43862</v>
      </c>
      <c r="B12" t="s">
        <v>47</v>
      </c>
      <c r="C12" t="s">
        <v>47</v>
      </c>
      <c r="D12" s="16">
        <v>0</v>
      </c>
      <c r="E12" s="46"/>
    </row>
    <row r="13" spans="1:5" x14ac:dyDescent="0.25">
      <c r="A13" s="17"/>
      <c r="B13" s="18"/>
      <c r="C13" s="18"/>
      <c r="D13" s="19"/>
      <c r="E13" s="47"/>
    </row>
    <row r="14" spans="1:5" x14ac:dyDescent="0.25">
      <c r="A14" s="15">
        <v>43891</v>
      </c>
      <c r="B14" t="s">
        <v>45</v>
      </c>
      <c r="C14" t="s">
        <v>46</v>
      </c>
      <c r="D14" s="7">
        <v>94.05</v>
      </c>
      <c r="E14" s="46"/>
    </row>
    <row r="15" spans="1:5" x14ac:dyDescent="0.25">
      <c r="A15" s="17"/>
      <c r="B15" s="18"/>
      <c r="C15" s="18"/>
      <c r="D15" s="19"/>
      <c r="E15" s="3"/>
    </row>
    <row r="16" spans="1:5" x14ac:dyDescent="0.25">
      <c r="A16" s="15">
        <v>43922</v>
      </c>
      <c r="B16" t="s">
        <v>47</v>
      </c>
      <c r="C16" t="s">
        <v>47</v>
      </c>
      <c r="D16" s="16">
        <v>0</v>
      </c>
      <c r="E16" s="46"/>
    </row>
    <row r="17" spans="1:5" x14ac:dyDescent="0.25">
      <c r="A17" s="17"/>
      <c r="B17" s="18"/>
      <c r="C17" s="18" t="s">
        <v>47</v>
      </c>
      <c r="D17" s="19"/>
      <c r="E17" s="3"/>
    </row>
    <row r="18" spans="1:5" x14ac:dyDescent="0.25">
      <c r="A18" s="15">
        <v>43952</v>
      </c>
      <c r="B18" t="s">
        <v>47</v>
      </c>
      <c r="D18" s="16">
        <v>0</v>
      </c>
      <c r="E18" s="46"/>
    </row>
    <row r="19" spans="1:5" x14ac:dyDescent="0.25">
      <c r="A19" s="17"/>
      <c r="B19" s="18"/>
      <c r="C19" s="18"/>
      <c r="D19" s="19"/>
      <c r="E19" s="3"/>
    </row>
    <row r="20" spans="1:5" x14ac:dyDescent="0.25">
      <c r="A20" s="15">
        <v>43983</v>
      </c>
      <c r="B20" t="s">
        <v>41</v>
      </c>
      <c r="C20" t="s">
        <v>48</v>
      </c>
      <c r="D20" s="7">
        <v>696</v>
      </c>
      <c r="E20" s="3"/>
    </row>
    <row r="21" spans="1:5" x14ac:dyDescent="0.25">
      <c r="A21" s="15"/>
      <c r="B21" s="3" t="s">
        <v>49</v>
      </c>
      <c r="C21" t="s">
        <v>50</v>
      </c>
      <c r="D21" s="7">
        <v>1800</v>
      </c>
      <c r="E21" s="3"/>
    </row>
    <row r="22" spans="1:5" x14ac:dyDescent="0.25">
      <c r="A22" s="15"/>
      <c r="B22" s="3" t="s">
        <v>49</v>
      </c>
      <c r="C22" t="s">
        <v>51</v>
      </c>
      <c r="D22" s="7">
        <v>250</v>
      </c>
      <c r="E22" s="3"/>
    </row>
    <row r="23" spans="1:5" x14ac:dyDescent="0.25">
      <c r="A23" s="15"/>
      <c r="B23" s="3" t="s">
        <v>49</v>
      </c>
      <c r="C23" t="s">
        <v>52</v>
      </c>
      <c r="D23" s="7">
        <v>50</v>
      </c>
      <c r="E23" s="46"/>
    </row>
    <row r="24" spans="1:5" x14ac:dyDescent="0.25">
      <c r="A24" s="17"/>
      <c r="B24" s="18"/>
      <c r="C24" s="18"/>
      <c r="D24" s="19"/>
      <c r="E24" s="3"/>
    </row>
    <row r="25" spans="1:5" x14ac:dyDescent="0.25">
      <c r="A25" s="15">
        <v>44013</v>
      </c>
      <c r="B25" s="3" t="s">
        <v>41</v>
      </c>
      <c r="C25" t="s">
        <v>48</v>
      </c>
      <c r="D25" s="16">
        <v>50</v>
      </c>
      <c r="E25" s="46"/>
    </row>
    <row r="26" spans="1:5" x14ac:dyDescent="0.25">
      <c r="A26" s="17"/>
      <c r="B26" s="18"/>
      <c r="C26" s="18"/>
      <c r="D26" s="19"/>
      <c r="E26" s="3"/>
    </row>
    <row r="27" spans="1:5" x14ac:dyDescent="0.25">
      <c r="A27" s="15">
        <v>44044</v>
      </c>
      <c r="B27" s="3" t="s">
        <v>47</v>
      </c>
      <c r="C27" t="s">
        <v>47</v>
      </c>
      <c r="D27" s="16">
        <v>0</v>
      </c>
      <c r="E27" s="3"/>
    </row>
    <row r="28" spans="1:5" x14ac:dyDescent="0.25">
      <c r="A28" s="17"/>
      <c r="B28" s="18"/>
      <c r="C28" s="18"/>
      <c r="D28" s="19"/>
      <c r="E28" s="3"/>
    </row>
    <row r="29" spans="1:5" x14ac:dyDescent="0.25">
      <c r="A29" s="15">
        <v>44075</v>
      </c>
      <c r="B29" t="s">
        <v>53</v>
      </c>
      <c r="C29" t="s">
        <v>54</v>
      </c>
      <c r="D29" s="7">
        <v>165.6</v>
      </c>
      <c r="E29" s="3"/>
    </row>
    <row r="30" spans="1:5" x14ac:dyDescent="0.25">
      <c r="A30" s="17"/>
      <c r="B30" s="18"/>
      <c r="C30" s="18"/>
      <c r="D30" s="19"/>
      <c r="E30" s="3"/>
    </row>
    <row r="31" spans="1:5" x14ac:dyDescent="0.25">
      <c r="A31" s="15">
        <v>44105</v>
      </c>
      <c r="B31" t="s">
        <v>55</v>
      </c>
      <c r="C31" t="s">
        <v>56</v>
      </c>
      <c r="D31" s="7">
        <v>594</v>
      </c>
      <c r="E31" s="3"/>
    </row>
    <row r="32" spans="1:5" x14ac:dyDescent="0.25">
      <c r="A32" s="17"/>
      <c r="B32" s="18"/>
      <c r="C32" s="18"/>
      <c r="D32" s="19"/>
      <c r="E32" s="3"/>
    </row>
    <row r="33" spans="1:63" x14ac:dyDescent="0.25">
      <c r="A33" s="15">
        <v>44136</v>
      </c>
      <c r="B33" t="s">
        <v>57</v>
      </c>
      <c r="C33" t="s">
        <v>58</v>
      </c>
      <c r="D33" s="7">
        <v>720</v>
      </c>
      <c r="E33" s="7">
        <v>13665.65</v>
      </c>
      <c r="F33" s="48">
        <f>SUM(D4:D33)</f>
        <v>16784.449999999997</v>
      </c>
    </row>
    <row r="34" spans="1:63" x14ac:dyDescent="0.25">
      <c r="A34" s="17"/>
      <c r="B34" s="18"/>
      <c r="C34" s="18"/>
      <c r="D34" s="19"/>
      <c r="E34" s="3"/>
    </row>
    <row r="35" spans="1:63" x14ac:dyDescent="0.25">
      <c r="A35" s="15">
        <v>44166</v>
      </c>
      <c r="B35" t="s">
        <v>40</v>
      </c>
      <c r="C35" t="s">
        <v>59</v>
      </c>
      <c r="D35" s="16">
        <v>4104</v>
      </c>
      <c r="E35" s="3"/>
    </row>
    <row r="36" spans="1:63" x14ac:dyDescent="0.25">
      <c r="B36" s="3" t="s">
        <v>40</v>
      </c>
      <c r="C36" s="3" t="s">
        <v>60</v>
      </c>
      <c r="D36" s="16">
        <v>1200</v>
      </c>
      <c r="E36" s="3"/>
    </row>
    <row r="37" spans="1:63" x14ac:dyDescent="0.25">
      <c r="B37" t="s">
        <v>41</v>
      </c>
      <c r="C37" t="s">
        <v>65</v>
      </c>
      <c r="D37" s="16">
        <v>1097</v>
      </c>
      <c r="E37" s="3"/>
      <c r="G37" t="s">
        <v>83</v>
      </c>
    </row>
    <row r="38" spans="1:63" x14ac:dyDescent="0.25">
      <c r="A38" s="15"/>
      <c r="B38" t="s">
        <v>66</v>
      </c>
      <c r="C38" t="s">
        <v>73</v>
      </c>
      <c r="D38" s="16">
        <v>5000</v>
      </c>
      <c r="E38" s="3"/>
      <c r="G38" t="s">
        <v>84</v>
      </c>
      <c r="I38" s="16">
        <f>D44+D46</f>
        <v>310.72000000000003</v>
      </c>
    </row>
    <row r="39" spans="1:63" x14ac:dyDescent="0.25">
      <c r="B39" t="s">
        <v>66</v>
      </c>
      <c r="C39" t="s">
        <v>74</v>
      </c>
      <c r="D39" s="16">
        <v>5000</v>
      </c>
      <c r="E39" s="16">
        <f>D35+D36+D37+D38+D39</f>
        <v>16401</v>
      </c>
      <c r="F39" s="48">
        <f>E39</f>
        <v>16401</v>
      </c>
    </row>
    <row r="40" spans="1:63" s="18" customFormat="1" x14ac:dyDescent="0.25">
      <c r="D40" s="1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3" x14ac:dyDescent="0.25">
      <c r="A41" s="15">
        <v>44197</v>
      </c>
      <c r="B41" t="s">
        <v>66</v>
      </c>
      <c r="C41" t="s">
        <v>75</v>
      </c>
      <c r="D41" s="16">
        <v>5000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x14ac:dyDescent="0.25">
      <c r="A42" s="15"/>
      <c r="B42" t="s">
        <v>76</v>
      </c>
      <c r="C42" t="s">
        <v>77</v>
      </c>
      <c r="D42" s="16">
        <v>1680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3" x14ac:dyDescent="0.25">
      <c r="A43" s="15"/>
      <c r="B43" t="s">
        <v>78</v>
      </c>
      <c r="C43" t="s">
        <v>79</v>
      </c>
      <c r="D43" s="16">
        <v>2064.6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3" x14ac:dyDescent="0.25">
      <c r="A44" s="15"/>
      <c r="B44" t="s">
        <v>80</v>
      </c>
      <c r="C44" t="s">
        <v>33</v>
      </c>
      <c r="D44" s="16">
        <v>172.12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3" x14ac:dyDescent="0.25">
      <c r="A45" s="15"/>
      <c r="B45" t="s">
        <v>45</v>
      </c>
      <c r="C45" t="s">
        <v>81</v>
      </c>
      <c r="D45" s="16">
        <v>99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3" x14ac:dyDescent="0.25">
      <c r="A46" s="15"/>
      <c r="B46" t="s">
        <v>82</v>
      </c>
      <c r="C46" t="s">
        <v>33</v>
      </c>
      <c r="D46" s="16">
        <v>138.6</v>
      </c>
      <c r="E46" s="7">
        <f>SUM(D41:D46)</f>
        <v>9154.3200000000015</v>
      </c>
      <c r="F46" s="46">
        <f>E46</f>
        <v>9154.3200000000015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s="18" customFormat="1" x14ac:dyDescent="0.25">
      <c r="A47" s="17"/>
      <c r="D47" s="1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s="18" customFormat="1" x14ac:dyDescent="0.25">
      <c r="A48" s="27">
        <v>44228</v>
      </c>
      <c r="B48" s="3" t="s">
        <v>66</v>
      </c>
      <c r="C48" s="3" t="s">
        <v>92</v>
      </c>
      <c r="D48" s="7">
        <v>5000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 s="18" customFormat="1" x14ac:dyDescent="0.25">
      <c r="A49" s="27"/>
      <c r="B49" s="3" t="s">
        <v>93</v>
      </c>
      <c r="C49" s="3" t="s">
        <v>94</v>
      </c>
      <c r="D49" s="7">
        <v>13.49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1:63" s="18" customFormat="1" x14ac:dyDescent="0.25">
      <c r="A50" s="27"/>
      <c r="B50" s="3" t="s">
        <v>93</v>
      </c>
      <c r="C50" s="3" t="s">
        <v>94</v>
      </c>
      <c r="D50" s="7">
        <v>119.99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 s="18" customFormat="1" x14ac:dyDescent="0.25">
      <c r="A51" s="27"/>
      <c r="B51" s="3" t="s">
        <v>93</v>
      </c>
      <c r="C51" s="3" t="s">
        <v>95</v>
      </c>
      <c r="D51" s="7">
        <v>135.24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1:63" s="18" customFormat="1" x14ac:dyDescent="0.25">
      <c r="A52" s="27"/>
      <c r="B52" s="3" t="s">
        <v>96</v>
      </c>
      <c r="C52" s="3" t="s">
        <v>95</v>
      </c>
      <c r="D52" s="7">
        <v>52.5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1:63" s="18" customFormat="1" x14ac:dyDescent="0.25">
      <c r="A53" s="27"/>
      <c r="B53" s="3" t="s">
        <v>97</v>
      </c>
      <c r="C53" s="3" t="s">
        <v>95</v>
      </c>
      <c r="D53" s="7">
        <v>16.989999999999998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s="18" customFormat="1" x14ac:dyDescent="0.25">
      <c r="A54" s="27"/>
      <c r="B54" s="3" t="s">
        <v>98</v>
      </c>
      <c r="C54" s="3" t="s">
        <v>95</v>
      </c>
      <c r="D54" s="7">
        <v>6.97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 s="18" customFormat="1" x14ac:dyDescent="0.25">
      <c r="A55" s="27"/>
      <c r="B55" s="3" t="s">
        <v>99</v>
      </c>
      <c r="C55" s="3" t="s">
        <v>95</v>
      </c>
      <c r="D55" s="7">
        <v>9.59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s="18" customFormat="1" x14ac:dyDescent="0.25">
      <c r="A56" s="27"/>
      <c r="B56" s="3" t="s">
        <v>100</v>
      </c>
      <c r="C56" s="3" t="s">
        <v>95</v>
      </c>
      <c r="D56" s="7">
        <v>5.14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 s="18" customFormat="1" x14ac:dyDescent="0.25">
      <c r="A57" s="27"/>
      <c r="B57" s="3" t="s">
        <v>101</v>
      </c>
      <c r="C57" s="3" t="s">
        <v>95</v>
      </c>
      <c r="D57" s="7">
        <v>8.4600000000000009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1:63" s="18" customFormat="1" x14ac:dyDescent="0.25">
      <c r="A58" s="27"/>
      <c r="B58" s="3" t="s">
        <v>93</v>
      </c>
      <c r="C58" s="3" t="s">
        <v>95</v>
      </c>
      <c r="D58" s="7">
        <v>69.95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s="18" customFormat="1" x14ac:dyDescent="0.25">
      <c r="A59" s="27"/>
      <c r="B59" s="3" t="s">
        <v>93</v>
      </c>
      <c r="C59" s="3" t="s">
        <v>95</v>
      </c>
      <c r="D59" s="7">
        <v>269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s="18" customFormat="1" x14ac:dyDescent="0.25">
      <c r="A60" s="27"/>
      <c r="B60" s="3" t="s">
        <v>93</v>
      </c>
      <c r="C60" s="3" t="s">
        <v>95</v>
      </c>
      <c r="D60" s="7">
        <v>16.989999999999998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s="18" customFormat="1" x14ac:dyDescent="0.25">
      <c r="A61" s="27"/>
      <c r="B61" s="3" t="s">
        <v>93</v>
      </c>
      <c r="C61" s="3" t="s">
        <v>95</v>
      </c>
      <c r="D61" s="7">
        <v>50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s="18" customFormat="1" x14ac:dyDescent="0.25">
      <c r="A62" s="27"/>
      <c r="B62" s="3" t="s">
        <v>101</v>
      </c>
      <c r="C62" s="3" t="s">
        <v>95</v>
      </c>
      <c r="D62" s="7">
        <v>6.88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s="18" customFormat="1" x14ac:dyDescent="0.25">
      <c r="A63" s="27"/>
      <c r="B63" s="3" t="s">
        <v>93</v>
      </c>
      <c r="C63" s="3" t="s">
        <v>95</v>
      </c>
      <c r="D63" s="7">
        <v>12.59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s="18" customFormat="1" x14ac:dyDescent="0.25">
      <c r="A64" s="27"/>
      <c r="B64" s="3" t="s">
        <v>102</v>
      </c>
      <c r="C64" s="3" t="s">
        <v>95</v>
      </c>
      <c r="D64" s="7">
        <v>104.99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x14ac:dyDescent="0.25">
      <c r="A65" s="15"/>
      <c r="B65" s="3" t="s">
        <v>103</v>
      </c>
      <c r="C65" s="3" t="s">
        <v>95</v>
      </c>
      <c r="D65" s="16">
        <v>33.979999999999997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x14ac:dyDescent="0.25">
      <c r="A66" s="15"/>
      <c r="B66" s="3" t="s">
        <v>93</v>
      </c>
      <c r="C66" s="3" t="s">
        <v>95</v>
      </c>
      <c r="D66" s="16">
        <v>465</v>
      </c>
      <c r="E66" s="3"/>
      <c r="F66" s="3"/>
      <c r="G66" t="s">
        <v>83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x14ac:dyDescent="0.25">
      <c r="A67" s="15"/>
      <c r="B67" s="3" t="s">
        <v>93</v>
      </c>
      <c r="C67" s="3" t="s">
        <v>95</v>
      </c>
      <c r="D67" s="16">
        <v>139.99</v>
      </c>
      <c r="E67" s="3"/>
      <c r="F67" s="3"/>
      <c r="G67" t="s">
        <v>109</v>
      </c>
      <c r="I67" s="16">
        <v>2042.21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x14ac:dyDescent="0.25">
      <c r="A68" s="15"/>
      <c r="B68" s="3" t="s">
        <v>93</v>
      </c>
      <c r="C68" s="3" t="s">
        <v>95</v>
      </c>
      <c r="D68" s="16">
        <v>10.95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x14ac:dyDescent="0.25">
      <c r="A69" s="15"/>
      <c r="B69" s="3" t="s">
        <v>104</v>
      </c>
      <c r="C69" s="3" t="s">
        <v>95</v>
      </c>
      <c r="D69" s="16">
        <v>10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x14ac:dyDescent="0.25">
      <c r="A70" s="15"/>
      <c r="B70" s="3" t="s">
        <v>105</v>
      </c>
      <c r="C70" s="3" t="s">
        <v>95</v>
      </c>
      <c r="D70" s="16">
        <v>21.55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x14ac:dyDescent="0.25">
      <c r="A71" s="15"/>
      <c r="B71" s="3" t="s">
        <v>106</v>
      </c>
      <c r="C71" s="3" t="s">
        <v>95</v>
      </c>
      <c r="D71" s="16">
        <v>43.98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x14ac:dyDescent="0.25">
      <c r="A72" s="15"/>
      <c r="B72" s="3" t="s">
        <v>107</v>
      </c>
      <c r="C72" s="3" t="s">
        <v>95</v>
      </c>
      <c r="D72" s="16">
        <v>15.94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x14ac:dyDescent="0.25">
      <c r="A73" s="15"/>
      <c r="B73" s="3" t="s">
        <v>108</v>
      </c>
      <c r="C73" s="3" t="s">
        <v>95</v>
      </c>
      <c r="D73" s="16">
        <v>91.33</v>
      </c>
      <c r="E73" s="7">
        <v>6731.49</v>
      </c>
      <c r="F73" s="46">
        <f>E73</f>
        <v>6731.49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x14ac:dyDescent="0.25">
      <c r="A74" s="17"/>
      <c r="B74" s="18"/>
      <c r="C74" s="18"/>
      <c r="D74" s="19"/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s="3" customFormat="1" x14ac:dyDescent="0.25">
      <c r="A75" s="27">
        <v>44256</v>
      </c>
      <c r="B75" s="3" t="s">
        <v>111</v>
      </c>
      <c r="C75" s="3" t="s">
        <v>112</v>
      </c>
      <c r="D75" s="7">
        <v>4200</v>
      </c>
      <c r="E75" s="7"/>
    </row>
    <row r="76" spans="1:63" s="3" customFormat="1" x14ac:dyDescent="0.25">
      <c r="A76" s="27"/>
      <c r="B76" s="3" t="s">
        <v>66</v>
      </c>
      <c r="C76" s="3" t="s">
        <v>113</v>
      </c>
      <c r="D76" s="7">
        <v>5000</v>
      </c>
      <c r="E76" s="7"/>
    </row>
    <row r="77" spans="1:63" s="3" customFormat="1" x14ac:dyDescent="0.25">
      <c r="A77" s="27"/>
      <c r="B77" s="3" t="s">
        <v>114</v>
      </c>
      <c r="C77" s="3" t="s">
        <v>95</v>
      </c>
      <c r="D77" s="7">
        <v>50.99</v>
      </c>
      <c r="E77" s="7"/>
    </row>
    <row r="78" spans="1:63" s="3" customFormat="1" x14ac:dyDescent="0.25">
      <c r="A78" s="27"/>
      <c r="B78" s="3" t="s">
        <v>114</v>
      </c>
      <c r="C78" s="3" t="s">
        <v>95</v>
      </c>
      <c r="D78" s="7">
        <v>329.99</v>
      </c>
      <c r="E78" s="7"/>
      <c r="G78" t="s">
        <v>83</v>
      </c>
      <c r="H78"/>
      <c r="I78"/>
    </row>
    <row r="79" spans="1:63" s="3" customFormat="1" x14ac:dyDescent="0.25">
      <c r="A79" s="27"/>
      <c r="B79" s="3" t="s">
        <v>115</v>
      </c>
      <c r="C79" s="3" t="s">
        <v>95</v>
      </c>
      <c r="D79" s="7">
        <v>249.5</v>
      </c>
      <c r="E79" s="7"/>
      <c r="G79" t="s">
        <v>118</v>
      </c>
      <c r="H79"/>
      <c r="I79" s="16">
        <f>2042.21+3384.97</f>
        <v>5427.18</v>
      </c>
    </row>
    <row r="80" spans="1:63" s="3" customFormat="1" x14ac:dyDescent="0.25">
      <c r="A80" s="27"/>
      <c r="B80" s="3" t="s">
        <v>114</v>
      </c>
      <c r="C80" s="3" t="s">
        <v>95</v>
      </c>
      <c r="D80" s="7">
        <v>26.55</v>
      </c>
      <c r="E80" s="7"/>
    </row>
    <row r="81" spans="1:6" s="3" customFormat="1" x14ac:dyDescent="0.25">
      <c r="A81" s="27"/>
      <c r="B81" s="3" t="s">
        <v>114</v>
      </c>
      <c r="C81" s="3" t="s">
        <v>95</v>
      </c>
      <c r="D81" s="7">
        <v>11.95</v>
      </c>
      <c r="E81" s="7"/>
    </row>
    <row r="82" spans="1:6" s="3" customFormat="1" x14ac:dyDescent="0.25">
      <c r="A82" s="27"/>
      <c r="B82" s="3" t="s">
        <v>114</v>
      </c>
      <c r="C82" s="3" t="s">
        <v>95</v>
      </c>
      <c r="D82" s="7">
        <v>329.03</v>
      </c>
      <c r="E82" s="7"/>
    </row>
    <row r="83" spans="1:6" s="3" customFormat="1" x14ac:dyDescent="0.25">
      <c r="A83" s="27"/>
      <c r="B83" s="3" t="s">
        <v>114</v>
      </c>
      <c r="C83" s="3" t="s">
        <v>95</v>
      </c>
      <c r="D83" s="7">
        <v>613.92999999999995</v>
      </c>
      <c r="E83" s="7"/>
    </row>
    <row r="84" spans="1:6" s="3" customFormat="1" x14ac:dyDescent="0.25">
      <c r="A84" s="27"/>
      <c r="B84" s="3" t="s">
        <v>114</v>
      </c>
      <c r="C84" s="3" t="s">
        <v>95</v>
      </c>
      <c r="D84" s="7">
        <v>773.03</v>
      </c>
      <c r="E84" s="7"/>
    </row>
    <row r="85" spans="1:6" s="3" customFormat="1" x14ac:dyDescent="0.25">
      <c r="A85" s="27"/>
      <c r="B85" s="3" t="s">
        <v>116</v>
      </c>
      <c r="C85" s="3" t="s">
        <v>117</v>
      </c>
      <c r="D85" s="7">
        <v>1000</v>
      </c>
      <c r="E85" s="7">
        <v>12584.97</v>
      </c>
      <c r="F85" s="46">
        <f>E85</f>
        <v>12584.97</v>
      </c>
    </row>
    <row r="86" spans="1:6" s="3" customFormat="1" x14ac:dyDescent="0.25">
      <c r="A86" s="17"/>
      <c r="B86" s="18"/>
      <c r="C86" s="18"/>
      <c r="D86" s="19"/>
      <c r="E86" s="7"/>
    </row>
    <row r="87" spans="1:6" s="3" customFormat="1" x14ac:dyDescent="0.25">
      <c r="A87" s="27">
        <v>44287</v>
      </c>
      <c r="B87" s="3" t="s">
        <v>124</v>
      </c>
      <c r="C87" s="3" t="s">
        <v>125</v>
      </c>
      <c r="D87" s="7">
        <v>1068</v>
      </c>
      <c r="E87" s="7"/>
    </row>
    <row r="88" spans="1:6" s="3" customFormat="1" x14ac:dyDescent="0.25">
      <c r="A88" s="27"/>
      <c r="B88" s="3" t="s">
        <v>126</v>
      </c>
      <c r="C88" s="3" t="s">
        <v>127</v>
      </c>
      <c r="D88" s="7">
        <v>5000</v>
      </c>
      <c r="E88" s="7">
        <v>6068</v>
      </c>
      <c r="F88" s="46">
        <f>E88</f>
        <v>6068</v>
      </c>
    </row>
    <row r="89" spans="1:6" s="32" customFormat="1" x14ac:dyDescent="0.25">
      <c r="A89" s="31"/>
      <c r="C89" s="18"/>
      <c r="D89" s="33"/>
      <c r="E89" s="33"/>
    </row>
    <row r="90" spans="1:6" s="3" customFormat="1" x14ac:dyDescent="0.25">
      <c r="A90" s="27">
        <v>44317</v>
      </c>
      <c r="B90" s="3" t="s">
        <v>126</v>
      </c>
      <c r="C90" s="3" t="s">
        <v>127</v>
      </c>
      <c r="D90" s="7">
        <v>5000</v>
      </c>
      <c r="E90" s="7"/>
    </row>
    <row r="91" spans="1:6" s="3" customFormat="1" x14ac:dyDescent="0.25">
      <c r="A91" s="27"/>
      <c r="B91" s="3" t="s">
        <v>137</v>
      </c>
      <c r="D91" s="7">
        <v>3300</v>
      </c>
      <c r="E91" s="7"/>
    </row>
    <row r="92" spans="1:6" s="3" customFormat="1" x14ac:dyDescent="0.25">
      <c r="A92" s="27"/>
      <c r="B92" s="3" t="s">
        <v>137</v>
      </c>
      <c r="D92" s="7">
        <v>900</v>
      </c>
      <c r="E92" s="7"/>
    </row>
    <row r="93" spans="1:6" s="3" customFormat="1" x14ac:dyDescent="0.25">
      <c r="A93" s="27"/>
      <c r="B93" s="3" t="s">
        <v>137</v>
      </c>
      <c r="D93" s="7">
        <v>900</v>
      </c>
      <c r="E93" s="7"/>
    </row>
    <row r="94" spans="1:6" s="3" customFormat="1" x14ac:dyDescent="0.25">
      <c r="A94" s="27"/>
      <c r="B94" s="3" t="s">
        <v>137</v>
      </c>
      <c r="D94" s="7">
        <v>900</v>
      </c>
      <c r="E94" s="7">
        <f>SUM(D90:D94)</f>
        <v>11000</v>
      </c>
      <c r="F94" s="46">
        <f>E94</f>
        <v>11000</v>
      </c>
    </row>
    <row r="95" spans="1:6" s="18" customFormat="1" x14ac:dyDescent="0.25">
      <c r="A95" s="17"/>
      <c r="D95" s="19"/>
      <c r="E95" s="19"/>
    </row>
    <row r="96" spans="1:6" s="3" customFormat="1" x14ac:dyDescent="0.25">
      <c r="A96" s="27">
        <v>44348</v>
      </c>
      <c r="B96" s="3" t="s">
        <v>126</v>
      </c>
      <c r="C96" s="3" t="s">
        <v>127</v>
      </c>
      <c r="D96" s="7">
        <v>5000</v>
      </c>
      <c r="E96" s="7"/>
    </row>
    <row r="97" spans="1:6" s="3" customFormat="1" x14ac:dyDescent="0.25">
      <c r="B97" s="3" t="s">
        <v>141</v>
      </c>
      <c r="C97" s="3" t="s">
        <v>140</v>
      </c>
      <c r="D97" s="7">
        <v>684</v>
      </c>
      <c r="E97" s="7">
        <v>5684</v>
      </c>
      <c r="F97" s="46">
        <f>E97</f>
        <v>5684</v>
      </c>
    </row>
    <row r="98" spans="1:6" s="18" customFormat="1" x14ac:dyDescent="0.25">
      <c r="A98" s="17"/>
      <c r="D98" s="19"/>
      <c r="E98" s="19"/>
    </row>
    <row r="99" spans="1:6" s="3" customFormat="1" x14ac:dyDescent="0.25">
      <c r="A99" s="27">
        <v>44378</v>
      </c>
      <c r="B99" s="3" t="s">
        <v>126</v>
      </c>
      <c r="C99" s="3" t="s">
        <v>127</v>
      </c>
      <c r="D99" s="7">
        <v>5000</v>
      </c>
      <c r="E99" s="7"/>
      <c r="F99" s="46">
        <f>D99</f>
        <v>5000</v>
      </c>
    </row>
    <row r="100" spans="1:6" s="18" customFormat="1" x14ac:dyDescent="0.25">
      <c r="A100" s="17"/>
      <c r="D100" s="19"/>
      <c r="E100" s="19"/>
      <c r="F100" s="49"/>
    </row>
    <row r="101" spans="1:6" s="3" customFormat="1" x14ac:dyDescent="0.25">
      <c r="A101" s="27">
        <v>44409</v>
      </c>
      <c r="B101" s="3" t="s">
        <v>183</v>
      </c>
      <c r="C101" s="3" t="s">
        <v>127</v>
      </c>
      <c r="D101" s="7">
        <v>5000</v>
      </c>
      <c r="E101" s="7"/>
      <c r="F101" s="46">
        <v>5000</v>
      </c>
    </row>
    <row r="102" spans="1:6" x14ac:dyDescent="0.25">
      <c r="C102" s="14" t="s">
        <v>67</v>
      </c>
      <c r="D102" s="20">
        <f>SUM(D4:D101)</f>
        <v>94408.229999999981</v>
      </c>
      <c r="E102" s="16"/>
    </row>
    <row r="103" spans="1:6" x14ac:dyDescent="0.25">
      <c r="D103" s="16"/>
    </row>
    <row r="104" spans="1:6" x14ac:dyDescent="0.25">
      <c r="D104" s="16"/>
    </row>
    <row r="105" spans="1:6" x14ac:dyDescent="0.25">
      <c r="D105" s="16"/>
    </row>
    <row r="106" spans="1:6" x14ac:dyDescent="0.25">
      <c r="D106" s="16"/>
    </row>
    <row r="107" spans="1:6" x14ac:dyDescent="0.25">
      <c r="D107" s="16"/>
    </row>
    <row r="108" spans="1:6" x14ac:dyDescent="0.25">
      <c r="D108" s="16"/>
    </row>
    <row r="109" spans="1:6" x14ac:dyDescent="0.25">
      <c r="D109" s="16"/>
    </row>
    <row r="110" spans="1:6" x14ac:dyDescent="0.25">
      <c r="D110" s="16"/>
    </row>
    <row r="111" spans="1:6" x14ac:dyDescent="0.25">
      <c r="D111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33966-F808-6843-8DE8-16C4B8418CB9}">
  <dimension ref="A1:E31"/>
  <sheetViews>
    <sheetView topLeftCell="A14" workbookViewId="0">
      <selection activeCell="F33" sqref="F33"/>
    </sheetView>
  </sheetViews>
  <sheetFormatPr defaultColWidth="11" defaultRowHeight="15.75" x14ac:dyDescent="0.25"/>
  <cols>
    <col min="1" max="1" width="15.625" customWidth="1"/>
    <col min="2" max="2" width="18.875" customWidth="1"/>
    <col min="3" max="3" width="28.375" customWidth="1"/>
    <col min="4" max="4" width="17" customWidth="1"/>
  </cols>
  <sheetData>
    <row r="1" spans="1:5" x14ac:dyDescent="0.25">
      <c r="A1" s="14" t="s">
        <v>128</v>
      </c>
    </row>
    <row r="2" spans="1:5" x14ac:dyDescent="0.25">
      <c r="A2" s="14"/>
    </row>
    <row r="3" spans="1:5" x14ac:dyDescent="0.25">
      <c r="A3" s="14" t="s">
        <v>61</v>
      </c>
      <c r="B3" s="14" t="s">
        <v>62</v>
      </c>
      <c r="C3" s="14" t="s">
        <v>63</v>
      </c>
      <c r="D3" s="14" t="s">
        <v>64</v>
      </c>
      <c r="E3" s="14" t="s">
        <v>67</v>
      </c>
    </row>
    <row r="4" spans="1:5" x14ac:dyDescent="0.25">
      <c r="A4" s="36">
        <v>44287</v>
      </c>
      <c r="B4" s="34" t="s">
        <v>123</v>
      </c>
      <c r="C4" s="34" t="s">
        <v>129</v>
      </c>
      <c r="D4" s="35">
        <v>5000</v>
      </c>
    </row>
    <row r="5" spans="1:5" s="18" customFormat="1" x14ac:dyDescent="0.25">
      <c r="A5" s="37"/>
      <c r="B5" s="37"/>
      <c r="C5" s="37"/>
      <c r="D5" s="38"/>
      <c r="E5" s="37"/>
    </row>
    <row r="6" spans="1:5" x14ac:dyDescent="0.25">
      <c r="A6" s="36">
        <v>44317</v>
      </c>
      <c r="B6" s="34" t="s">
        <v>132</v>
      </c>
      <c r="C6" s="34" t="s">
        <v>133</v>
      </c>
      <c r="D6" s="39">
        <v>1890</v>
      </c>
      <c r="E6" s="34"/>
    </row>
    <row r="7" spans="1:5" x14ac:dyDescent="0.25">
      <c r="A7" s="34"/>
      <c r="B7" s="34" t="s">
        <v>132</v>
      </c>
      <c r="C7" s="34" t="s">
        <v>133</v>
      </c>
      <c r="D7" s="39">
        <v>4320</v>
      </c>
      <c r="E7" s="34"/>
    </row>
    <row r="8" spans="1:5" x14ac:dyDescent="0.25">
      <c r="A8" s="34"/>
      <c r="B8" s="34" t="s">
        <v>135</v>
      </c>
      <c r="C8" s="34" t="s">
        <v>136</v>
      </c>
      <c r="D8" s="35">
        <v>824.4</v>
      </c>
      <c r="E8" s="34"/>
    </row>
    <row r="9" spans="1:5" s="18" customFormat="1" x14ac:dyDescent="0.25">
      <c r="A9" s="37"/>
      <c r="B9" s="37"/>
      <c r="C9" s="37"/>
      <c r="E9" s="38">
        <f>SUM(D6:D8)</f>
        <v>7034.4</v>
      </c>
    </row>
    <row r="10" spans="1:5" x14ac:dyDescent="0.25">
      <c r="A10" s="36">
        <v>44348</v>
      </c>
      <c r="B10" s="34"/>
      <c r="C10" s="34"/>
      <c r="D10" s="35"/>
    </row>
    <row r="11" spans="1:5" s="18" customFormat="1" x14ac:dyDescent="0.25">
      <c r="A11" s="37"/>
      <c r="B11" s="37"/>
      <c r="C11" s="37"/>
      <c r="D11" s="38"/>
    </row>
    <row r="12" spans="1:5" x14ac:dyDescent="0.25">
      <c r="A12" s="45">
        <v>44378</v>
      </c>
      <c r="B12" s="43" t="s">
        <v>148</v>
      </c>
      <c r="C12" s="43" t="s">
        <v>149</v>
      </c>
      <c r="D12" s="44">
        <v>2098.1999999999998</v>
      </c>
      <c r="E12" s="34"/>
    </row>
    <row r="13" spans="1:5" x14ac:dyDescent="0.25">
      <c r="A13" s="43" t="s">
        <v>150</v>
      </c>
      <c r="B13" s="43" t="s">
        <v>151</v>
      </c>
      <c r="C13" s="43" t="s">
        <v>152</v>
      </c>
      <c r="D13" s="44">
        <v>4331.7</v>
      </c>
      <c r="E13" s="34"/>
    </row>
    <row r="14" spans="1:5" x14ac:dyDescent="0.25">
      <c r="A14" s="43" t="s">
        <v>153</v>
      </c>
      <c r="B14" s="43" t="s">
        <v>154</v>
      </c>
      <c r="C14" s="43" t="s">
        <v>155</v>
      </c>
      <c r="D14" s="44">
        <v>39.99</v>
      </c>
      <c r="E14" s="34"/>
    </row>
    <row r="15" spans="1:5" x14ac:dyDescent="0.25">
      <c r="A15" s="43" t="s">
        <v>153</v>
      </c>
      <c r="B15" s="43" t="s">
        <v>156</v>
      </c>
      <c r="C15" s="43" t="s">
        <v>155</v>
      </c>
      <c r="D15" s="44">
        <v>353</v>
      </c>
      <c r="E15" s="41"/>
    </row>
    <row r="16" spans="1:5" x14ac:dyDescent="0.25">
      <c r="A16" s="43" t="s">
        <v>157</v>
      </c>
      <c r="B16" s="43" t="s">
        <v>158</v>
      </c>
      <c r="C16" s="43" t="s">
        <v>159</v>
      </c>
      <c r="D16" s="44">
        <v>78.09</v>
      </c>
      <c r="E16" s="41"/>
    </row>
    <row r="17" spans="1:5" x14ac:dyDescent="0.25">
      <c r="A17" s="43" t="s">
        <v>157</v>
      </c>
      <c r="B17" s="43" t="s">
        <v>158</v>
      </c>
      <c r="C17" s="43" t="s">
        <v>160</v>
      </c>
      <c r="D17" s="44">
        <v>773.7</v>
      </c>
      <c r="E17" s="41"/>
    </row>
    <row r="18" spans="1:5" x14ac:dyDescent="0.25">
      <c r="A18" s="43" t="s">
        <v>161</v>
      </c>
      <c r="B18" s="43" t="s">
        <v>158</v>
      </c>
      <c r="C18" s="43" t="s">
        <v>162</v>
      </c>
      <c r="D18" s="44">
        <v>140.38999999999999</v>
      </c>
      <c r="E18" s="41"/>
    </row>
    <row r="19" spans="1:5" x14ac:dyDescent="0.25">
      <c r="A19" s="43" t="s">
        <v>161</v>
      </c>
      <c r="B19" s="43" t="s">
        <v>158</v>
      </c>
      <c r="C19" s="43" t="s">
        <v>163</v>
      </c>
      <c r="D19" s="44">
        <v>449.85</v>
      </c>
      <c r="E19" s="41"/>
    </row>
    <row r="20" spans="1:5" x14ac:dyDescent="0.25">
      <c r="A20" s="43" t="s">
        <v>161</v>
      </c>
      <c r="B20" s="43" t="s">
        <v>158</v>
      </c>
      <c r="C20" s="43" t="s">
        <v>164</v>
      </c>
      <c r="D20" s="44">
        <v>556.37</v>
      </c>
      <c r="E20" s="34"/>
    </row>
    <row r="21" spans="1:5" x14ac:dyDescent="0.25">
      <c r="A21" s="43" t="s">
        <v>161</v>
      </c>
      <c r="B21" s="43" t="s">
        <v>165</v>
      </c>
      <c r="C21" s="43" t="s">
        <v>166</v>
      </c>
      <c r="D21" s="44">
        <v>221.68</v>
      </c>
    </row>
    <row r="22" spans="1:5" x14ac:dyDescent="0.25">
      <c r="A22" s="43" t="s">
        <v>167</v>
      </c>
      <c r="B22" s="43" t="s">
        <v>168</v>
      </c>
      <c r="C22" s="43" t="s">
        <v>169</v>
      </c>
      <c r="D22" s="44">
        <v>2190</v>
      </c>
    </row>
    <row r="23" spans="1:5" x14ac:dyDescent="0.25">
      <c r="A23" s="43" t="s">
        <v>170</v>
      </c>
      <c r="B23" s="43" t="s">
        <v>171</v>
      </c>
      <c r="C23" s="43" t="s">
        <v>172</v>
      </c>
      <c r="D23" s="44">
        <v>226.02</v>
      </c>
    </row>
    <row r="24" spans="1:5" s="18" customFormat="1" x14ac:dyDescent="0.25">
      <c r="B24" s="37"/>
      <c r="C24" s="37"/>
      <c r="D24" s="37"/>
      <c r="E24" s="19">
        <f>SUM(D12:D23)</f>
        <v>11458.990000000002</v>
      </c>
    </row>
    <row r="25" spans="1:5" x14ac:dyDescent="0.25">
      <c r="A25" s="43" t="s">
        <v>175</v>
      </c>
      <c r="B25" s="43" t="s">
        <v>173</v>
      </c>
      <c r="C25" s="43" t="s">
        <v>174</v>
      </c>
      <c r="D25" s="44">
        <v>191.91</v>
      </c>
    </row>
    <row r="26" spans="1:5" x14ac:dyDescent="0.25">
      <c r="A26" s="43" t="s">
        <v>176</v>
      </c>
      <c r="B26" s="43" t="s">
        <v>177</v>
      </c>
      <c r="C26" s="43" t="s">
        <v>174</v>
      </c>
      <c r="D26" s="44">
        <v>167.93</v>
      </c>
    </row>
    <row r="27" spans="1:5" x14ac:dyDescent="0.25">
      <c r="A27" s="43" t="s">
        <v>178</v>
      </c>
      <c r="B27" s="43" t="s">
        <v>179</v>
      </c>
      <c r="C27" s="43" t="s">
        <v>180</v>
      </c>
      <c r="D27" s="44">
        <v>70.989999999999995</v>
      </c>
    </row>
    <row r="28" spans="1:5" x14ac:dyDescent="0.25">
      <c r="A28" s="43" t="s">
        <v>181</v>
      </c>
      <c r="B28" s="43" t="s">
        <v>177</v>
      </c>
      <c r="C28" s="43" t="s">
        <v>182</v>
      </c>
      <c r="D28" s="44">
        <v>132</v>
      </c>
    </row>
    <row r="29" spans="1:5" x14ac:dyDescent="0.25">
      <c r="A29" s="43" t="s">
        <v>186</v>
      </c>
      <c r="B29" s="43" t="s">
        <v>179</v>
      </c>
      <c r="C29" s="43" t="s">
        <v>187</v>
      </c>
      <c r="D29" s="44">
        <v>270</v>
      </c>
    </row>
    <row r="30" spans="1:5" s="18" customFormat="1" x14ac:dyDescent="0.25">
      <c r="A30" s="37"/>
      <c r="B30" s="37"/>
      <c r="C30" s="37"/>
      <c r="D30" s="38"/>
      <c r="E30" s="19">
        <f>SUM(D25:D29)</f>
        <v>832.83</v>
      </c>
    </row>
    <row r="31" spans="1:5" x14ac:dyDescent="0.25">
      <c r="C31" s="14" t="s">
        <v>143</v>
      </c>
      <c r="D31" s="16">
        <f>SUM(D4:D29)</f>
        <v>24326.22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4142-BFDA-B843-9FD4-A1520BBE8F5E}">
  <dimension ref="A1:D37"/>
  <sheetViews>
    <sheetView topLeftCell="A9" workbookViewId="0">
      <selection activeCell="D21" sqref="D21"/>
    </sheetView>
  </sheetViews>
  <sheetFormatPr defaultColWidth="11" defaultRowHeight="15.75" x14ac:dyDescent="0.25"/>
  <cols>
    <col min="1" max="1" width="16.625" customWidth="1"/>
    <col min="2" max="2" width="11.375" bestFit="1" customWidth="1"/>
    <col min="4" max="4" width="32.5" customWidth="1"/>
  </cols>
  <sheetData>
    <row r="1" spans="1:4" x14ac:dyDescent="0.25">
      <c r="A1" t="s">
        <v>68</v>
      </c>
    </row>
    <row r="3" spans="1:4" x14ac:dyDescent="0.25">
      <c r="A3" t="s">
        <v>70</v>
      </c>
      <c r="B3" s="16">
        <f>'Drawdown Summary'!C7</f>
        <v>21491</v>
      </c>
      <c r="D3" t="s">
        <v>72</v>
      </c>
    </row>
    <row r="4" spans="1:4" x14ac:dyDescent="0.25">
      <c r="B4" s="16"/>
    </row>
    <row r="5" spans="1:4" x14ac:dyDescent="0.25">
      <c r="A5" t="s">
        <v>71</v>
      </c>
      <c r="B5" s="16">
        <f>'Drawdown Summary'!D7</f>
        <v>21595</v>
      </c>
      <c r="D5" t="s">
        <v>86</v>
      </c>
    </row>
    <row r="6" spans="1:4" x14ac:dyDescent="0.25">
      <c r="B6" s="16"/>
    </row>
    <row r="7" spans="1:4" x14ac:dyDescent="0.25">
      <c r="A7" t="s">
        <v>85</v>
      </c>
      <c r="B7" s="16">
        <v>20920</v>
      </c>
      <c r="D7" t="s">
        <v>91</v>
      </c>
    </row>
    <row r="8" spans="1:4" x14ac:dyDescent="0.25">
      <c r="B8" s="16"/>
    </row>
    <row r="9" spans="1:4" x14ac:dyDescent="0.25">
      <c r="A9" t="s">
        <v>119</v>
      </c>
      <c r="B9" s="16">
        <v>20279</v>
      </c>
      <c r="D9" t="s">
        <v>120</v>
      </c>
    </row>
    <row r="10" spans="1:4" x14ac:dyDescent="0.25">
      <c r="B10" s="16"/>
    </row>
    <row r="11" spans="1:4" x14ac:dyDescent="0.25">
      <c r="A11" t="s">
        <v>121</v>
      </c>
      <c r="B11" s="16">
        <v>26903</v>
      </c>
      <c r="D11" t="s">
        <v>122</v>
      </c>
    </row>
    <row r="12" spans="1:4" x14ac:dyDescent="0.25">
      <c r="B12" s="16"/>
    </row>
    <row r="13" spans="1:4" x14ac:dyDescent="0.25">
      <c r="A13" t="s">
        <v>131</v>
      </c>
      <c r="B13" s="16">
        <f>'Drawdown Summary'!H7</f>
        <v>17064.849999999999</v>
      </c>
      <c r="D13" t="s">
        <v>134</v>
      </c>
    </row>
    <row r="14" spans="1:4" x14ac:dyDescent="0.25">
      <c r="B14" s="16"/>
    </row>
    <row r="15" spans="1:4" x14ac:dyDescent="0.25">
      <c r="A15" t="s">
        <v>138</v>
      </c>
      <c r="B15" s="16">
        <v>19606</v>
      </c>
      <c r="D15" t="s">
        <v>142</v>
      </c>
    </row>
    <row r="16" spans="1:4" x14ac:dyDescent="0.25">
      <c r="B16" s="16"/>
    </row>
    <row r="17" spans="1:4" x14ac:dyDescent="0.25">
      <c r="A17" t="s">
        <v>139</v>
      </c>
      <c r="B17" s="16">
        <v>15972</v>
      </c>
      <c r="D17" t="s">
        <v>145</v>
      </c>
    </row>
    <row r="18" spans="1:4" x14ac:dyDescent="0.25">
      <c r="B18" s="16"/>
    </row>
    <row r="19" spans="1:4" x14ac:dyDescent="0.25">
      <c r="A19" t="s">
        <v>147</v>
      </c>
      <c r="B19" s="16">
        <v>3888</v>
      </c>
      <c r="D19" t="s">
        <v>184</v>
      </c>
    </row>
    <row r="20" spans="1:4" x14ac:dyDescent="0.25">
      <c r="B20" s="16"/>
    </row>
    <row r="21" spans="1:4" x14ac:dyDescent="0.25">
      <c r="A21" t="s">
        <v>185</v>
      </c>
      <c r="B21" s="16"/>
    </row>
    <row r="22" spans="1:4" x14ac:dyDescent="0.25">
      <c r="B22" s="16"/>
    </row>
    <row r="23" spans="1:4" x14ac:dyDescent="0.25">
      <c r="A23" t="s">
        <v>67</v>
      </c>
      <c r="B23" s="16">
        <f>SUM(B2:B19)</f>
        <v>167718.85</v>
      </c>
    </row>
    <row r="24" spans="1:4" x14ac:dyDescent="0.25">
      <c r="B24" s="16"/>
    </row>
    <row r="25" spans="1:4" x14ac:dyDescent="0.25">
      <c r="B25" s="16"/>
    </row>
    <row r="26" spans="1:4" x14ac:dyDescent="0.25">
      <c r="B26" s="16"/>
    </row>
    <row r="27" spans="1:4" x14ac:dyDescent="0.25">
      <c r="B27" s="16"/>
    </row>
    <row r="28" spans="1:4" x14ac:dyDescent="0.25">
      <c r="B28" s="16"/>
    </row>
    <row r="29" spans="1:4" x14ac:dyDescent="0.25">
      <c r="B29" s="16"/>
    </row>
    <row r="30" spans="1:4" x14ac:dyDescent="0.25">
      <c r="B30" s="16"/>
    </row>
    <row r="31" spans="1:4" x14ac:dyDescent="0.25">
      <c r="B31" s="16"/>
    </row>
    <row r="32" spans="1:4" x14ac:dyDescent="0.25">
      <c r="B32" s="16"/>
    </row>
    <row r="33" spans="2:2" x14ac:dyDescent="0.25">
      <c r="B33" s="16"/>
    </row>
    <row r="34" spans="2:2" x14ac:dyDescent="0.25">
      <c r="B34" s="16"/>
    </row>
    <row r="35" spans="2:2" x14ac:dyDescent="0.25">
      <c r="B35" s="16"/>
    </row>
    <row r="36" spans="2:2" x14ac:dyDescent="0.25">
      <c r="B36" s="16"/>
    </row>
    <row r="37" spans="2:2" x14ac:dyDescent="0.25">
      <c r="B3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E7F1-557B-492E-9503-F11F2AA331E4}">
  <dimension ref="A1:Q18"/>
  <sheetViews>
    <sheetView tabSelected="1" topLeftCell="C1" workbookViewId="0">
      <selection activeCell="K16" sqref="K16"/>
    </sheetView>
  </sheetViews>
  <sheetFormatPr defaultColWidth="8.875" defaultRowHeight="15.75" x14ac:dyDescent="0.25"/>
  <cols>
    <col min="1" max="1" width="42" bestFit="1" customWidth="1"/>
    <col min="2" max="2" width="22.875" customWidth="1"/>
    <col min="3" max="3" width="13.125" customWidth="1"/>
    <col min="4" max="4" width="13.625" customWidth="1"/>
    <col min="5" max="5" width="11" customWidth="1"/>
    <col min="6" max="6" width="12.375" bestFit="1" customWidth="1"/>
    <col min="7" max="8" width="12.375" customWidth="1"/>
    <col min="9" max="10" width="12.5" customWidth="1"/>
    <col min="11" max="11" width="11.375" customWidth="1"/>
    <col min="12" max="12" width="12.5" customWidth="1"/>
    <col min="13" max="13" width="14.375" customWidth="1"/>
  </cols>
  <sheetData>
    <row r="1" spans="1:17" x14ac:dyDescent="0.25">
      <c r="A1" s="14" t="s">
        <v>87</v>
      </c>
      <c r="B1" s="14"/>
      <c r="C1" s="14"/>
      <c r="D1" s="14"/>
    </row>
    <row r="3" spans="1:17" s="28" customFormat="1" ht="33" customHeight="1" x14ac:dyDescent="0.25">
      <c r="A3" s="28" t="s">
        <v>88</v>
      </c>
      <c r="B3" s="30" t="s">
        <v>110</v>
      </c>
      <c r="C3" s="29">
        <v>44136</v>
      </c>
      <c r="D3" s="29">
        <v>44166</v>
      </c>
      <c r="E3" s="29">
        <v>44197</v>
      </c>
      <c r="F3" s="29">
        <v>44228</v>
      </c>
      <c r="G3" s="29">
        <v>44256</v>
      </c>
      <c r="H3" s="29">
        <v>44287</v>
      </c>
      <c r="I3" s="29">
        <v>44317</v>
      </c>
      <c r="J3" s="29">
        <v>44348</v>
      </c>
      <c r="K3" s="29">
        <v>44378</v>
      </c>
      <c r="L3" s="29">
        <v>44409</v>
      </c>
    </row>
    <row r="4" spans="1:17" x14ac:dyDescent="0.2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x14ac:dyDescent="0.25">
      <c r="A5" t="s">
        <v>87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t="s">
        <v>89</v>
      </c>
      <c r="B7" s="16"/>
      <c r="C7" s="16">
        <v>21491</v>
      </c>
      <c r="D7" s="16">
        <v>21595</v>
      </c>
      <c r="E7" s="16">
        <v>20920</v>
      </c>
      <c r="F7" s="16">
        <v>20279</v>
      </c>
      <c r="G7" s="16">
        <v>26903</v>
      </c>
      <c r="H7" s="16">
        <v>17064.849999999999</v>
      </c>
      <c r="I7" s="16">
        <v>19606</v>
      </c>
      <c r="J7" s="16">
        <v>15972</v>
      </c>
      <c r="K7" s="16">
        <v>3388</v>
      </c>
      <c r="L7" s="16"/>
      <c r="M7" s="16">
        <f>SUM(B7:K7)</f>
        <v>167218.85</v>
      </c>
      <c r="N7" s="16"/>
      <c r="O7" s="16"/>
      <c r="P7" s="16"/>
      <c r="Q7" s="16"/>
    </row>
    <row r="8" spans="1:17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5">
      <c r="A9" t="s">
        <v>90</v>
      </c>
      <c r="B9" s="16">
        <v>21647</v>
      </c>
      <c r="C9" s="16">
        <v>16784.45</v>
      </c>
      <c r="D9" s="16">
        <v>16401</v>
      </c>
      <c r="E9" s="16">
        <v>9154.32</v>
      </c>
      <c r="F9" s="16">
        <v>6731.49</v>
      </c>
      <c r="G9" s="16">
        <v>12584</v>
      </c>
      <c r="H9" s="16">
        <v>6068</v>
      </c>
      <c r="I9" s="7">
        <v>11000</v>
      </c>
      <c r="J9" s="16">
        <v>1684</v>
      </c>
      <c r="K9" s="16">
        <v>5000</v>
      </c>
      <c r="L9" s="16">
        <v>5000</v>
      </c>
      <c r="M9" s="16">
        <f>SUM(B9:L9)</f>
        <v>112054.26</v>
      </c>
      <c r="N9" s="16"/>
      <c r="O9" s="16"/>
      <c r="P9" s="16"/>
      <c r="Q9" s="16"/>
    </row>
    <row r="10" spans="1:17" x14ac:dyDescent="0.25">
      <c r="B10" s="16"/>
      <c r="C10" s="48"/>
      <c r="D10" s="48"/>
      <c r="E10" s="48"/>
      <c r="F10" s="48"/>
      <c r="G10" s="48"/>
      <c r="H10" s="48"/>
      <c r="I10" s="46"/>
      <c r="J10" s="48"/>
      <c r="K10" s="48"/>
      <c r="L10" s="16"/>
      <c r="M10" s="48"/>
      <c r="N10" s="16"/>
      <c r="O10" s="16"/>
      <c r="P10" s="16"/>
      <c r="Q10" s="16"/>
    </row>
    <row r="11" spans="1:17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x14ac:dyDescent="0.25">
      <c r="A12" t="s">
        <v>130</v>
      </c>
      <c r="B12" s="16"/>
      <c r="C12" s="16"/>
      <c r="D12" s="16"/>
      <c r="E12" s="16"/>
      <c r="F12" s="16"/>
      <c r="G12" s="16"/>
      <c r="H12" s="16">
        <v>5000</v>
      </c>
      <c r="I12" s="40">
        <v>6210</v>
      </c>
      <c r="J12" s="16">
        <v>684</v>
      </c>
      <c r="K12" s="7">
        <f>'Construction Fees Paid Direct '!E24</f>
        <v>11458.990000000002</v>
      </c>
      <c r="L12" s="16">
        <v>832.83</v>
      </c>
      <c r="M12" s="16">
        <f>SUM(F12:L12)</f>
        <v>24185.820000000003</v>
      </c>
      <c r="N12" s="16"/>
      <c r="O12" s="16"/>
      <c r="P12" s="16"/>
      <c r="Q12" s="16"/>
    </row>
    <row r="13" spans="1:17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x14ac:dyDescent="0.25">
      <c r="A14" t="s">
        <v>144</v>
      </c>
      <c r="B14" s="16">
        <f>SUM(B7:B13)</f>
        <v>21647</v>
      </c>
      <c r="C14" s="16">
        <f>SUM(C5:C13)</f>
        <v>38275.449999999997</v>
      </c>
      <c r="D14" s="16">
        <f>SUM(D5:D13)</f>
        <v>37996</v>
      </c>
      <c r="E14" s="16">
        <f>SUM(E6:E13)</f>
        <v>30074.32</v>
      </c>
      <c r="F14" s="16">
        <f>F7+F9</f>
        <v>27010.489999999998</v>
      </c>
      <c r="G14" s="16">
        <f>SUM(G7:G13)</f>
        <v>39487</v>
      </c>
      <c r="H14" s="16">
        <f>SUM(H5:H13)</f>
        <v>28132.85</v>
      </c>
      <c r="I14" s="16">
        <f>SUM(I7:I12)</f>
        <v>36816</v>
      </c>
      <c r="J14" s="16">
        <f>SUM(J7:J12)</f>
        <v>18340</v>
      </c>
      <c r="K14" s="16">
        <f>SUM(K7:K12)</f>
        <v>19846.990000000002</v>
      </c>
      <c r="L14" s="16"/>
      <c r="M14" s="16">
        <f>SUM(B14:K14)</f>
        <v>297626.09999999998</v>
      </c>
      <c r="N14" s="16"/>
      <c r="O14" s="16"/>
      <c r="P14" s="16"/>
      <c r="Q14" s="16"/>
    </row>
    <row r="15" spans="1:17" x14ac:dyDescent="0.25">
      <c r="D15" s="7"/>
      <c r="E15" s="7"/>
      <c r="F15" s="7"/>
      <c r="G15" s="42"/>
      <c r="H15" s="7"/>
      <c r="I15" s="41"/>
      <c r="J15" s="7"/>
      <c r="K15" s="3"/>
    </row>
    <row r="16" spans="1:17" x14ac:dyDescent="0.25">
      <c r="A16" t="s">
        <v>146</v>
      </c>
      <c r="C16" s="16">
        <v>28029.43</v>
      </c>
      <c r="D16" s="16">
        <v>26595</v>
      </c>
      <c r="E16" s="16">
        <v>30074.32</v>
      </c>
      <c r="F16" s="16">
        <v>27010.49</v>
      </c>
      <c r="G16" s="16">
        <v>39487.97</v>
      </c>
      <c r="H16" s="16">
        <v>28132.85</v>
      </c>
      <c r="I16" s="16">
        <v>38540.400000000001</v>
      </c>
      <c r="J16" s="16">
        <v>21565</v>
      </c>
      <c r="K16" s="16"/>
      <c r="M16" s="16">
        <f>SUM(C16:L16)</f>
        <v>239435.46000000002</v>
      </c>
    </row>
    <row r="18" spans="4:4" x14ac:dyDescent="0.25">
      <c r="D18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Projected Professional Fees</vt:lpstr>
      <vt:lpstr>Professional Fees Paid</vt:lpstr>
      <vt:lpstr>Construction Fees Paid Direct </vt:lpstr>
      <vt:lpstr>Contractor Invoices</vt:lpstr>
      <vt:lpstr>Drawdown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rsharpe@nashandsharpe.co.uk</dc:creator>
  <cp:lastModifiedBy>info</cp:lastModifiedBy>
  <dcterms:created xsi:type="dcterms:W3CDTF">2020-12-09T15:00:25Z</dcterms:created>
  <dcterms:modified xsi:type="dcterms:W3CDTF">2021-08-26T12:54:07Z</dcterms:modified>
</cp:coreProperties>
</file>